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INTÉTICO" sheetId="1" r:id="rId1"/>
  </sheets>
  <externalReferences>
    <externalReference r:id="rId4"/>
  </externalReferences>
  <definedNames>
    <definedName name="_xlnm._FilterDatabase" localSheetId="0" hidden="1">'SINTÉTICO'!$A$11:$G$93</definedName>
    <definedName name="_xlnm.Print_Area" localSheetId="0">'SINTÉTICO'!$A$1:$G$143</definedName>
    <definedName name="Excel_BuiltIn__FilterDatabase_3">#REF!</definedName>
    <definedName name="Excel_BuiltIn_Print_Area_1">'SINTÉTICO'!$A$1:$G$154</definedName>
    <definedName name="Excel_BuiltIn_Print_Area_1_1">'SINTÉTICO'!$A$1:$G$160</definedName>
    <definedName name="Excel_BuiltIn_Print_Area_1_11">'SINTÉTICO'!$A$1:$K$104</definedName>
    <definedName name="Excel_BuiltIn_Print_Area_1_1_1">'SINTÉTICO'!$A$1:$K$106</definedName>
    <definedName name="Excel_BuiltIn_Print_Area_1_1_11">'SINTÉTICO'!$A$1:$K$107</definedName>
    <definedName name="Excel_BuiltIn_Print_Area_1_1_1_1">'SINTÉTICO'!$A$1:$K$169</definedName>
    <definedName name="Excel_BuiltIn_Print_Titles_2">#REF!</definedName>
    <definedName name="_xlnm.Print_Titles" localSheetId="0">'SINTÉTICO'!$1:$11</definedName>
  </definedNames>
  <calcPr fullCalcOnLoad="1" fullPrecision="0"/>
</workbook>
</file>

<file path=xl/sharedStrings.xml><?xml version="1.0" encoding="utf-8"?>
<sst xmlns="http://schemas.openxmlformats.org/spreadsheetml/2006/main" count="218" uniqueCount="133">
  <si>
    <t>DATA: 17/07/2013</t>
  </si>
  <si>
    <t>ANEXO II</t>
  </si>
  <si>
    <t>OBRA :</t>
  </si>
  <si>
    <t>CONSTRUÇÃO DA QUADRA DO CONJUNTO SANTA CECÍLIA</t>
  </si>
  <si>
    <t>LOCAL :</t>
  </si>
  <si>
    <t>RUA DO ROSÁRIO COM RUA DA FELICIDADE – DIONÍSIO TORRES</t>
  </si>
  <si>
    <t>ITEM</t>
  </si>
  <si>
    <t>CÓDIGO</t>
  </si>
  <si>
    <t>DESCRIÇÃO</t>
  </si>
  <si>
    <t>UNIDADE</t>
  </si>
  <si>
    <t>QUANT.</t>
  </si>
  <si>
    <t>PREÇO(R$)</t>
  </si>
  <si>
    <t>PREÇO TOTAL (R$)</t>
  </si>
  <si>
    <t>SERVICOS PRELIMINARES</t>
  </si>
  <si>
    <t>1.1</t>
  </si>
  <si>
    <t>CONSTRUÇÃO DO CANTEIRO DA OBRA</t>
  </si>
  <si>
    <t>SEINFRA</t>
  </si>
  <si>
    <t>C1937</t>
  </si>
  <si>
    <t>PLACAS PADRÃO DE OBRA</t>
  </si>
  <si>
    <t>M2</t>
  </si>
  <si>
    <t>SEINF</t>
  </si>
  <si>
    <t>REGISTRO NO CREA - ART PRINCIPAL</t>
  </si>
  <si>
    <t>UN</t>
  </si>
  <si>
    <t>C2316</t>
  </si>
  <si>
    <t>TAPUME DE CHAPA DE MADEIRA COMPENSADA E=6MM COM ABERTURA E PORTÃO</t>
  </si>
  <si>
    <t>C0369</t>
  </si>
  <si>
    <t>BARRACÃO ABERTO</t>
  </si>
  <si>
    <t>1.2</t>
  </si>
  <si>
    <t>DEMOLIÇÕES E RETIRADAS</t>
  </si>
  <si>
    <t>C2206</t>
  </si>
  <si>
    <t>RETIRADA DE ESQUADRIAS METÁLICAS</t>
  </si>
  <si>
    <t>C1066</t>
  </si>
  <si>
    <t>DEMOLIÇÃO DE PISO CIMENTADO SOBRE LASTRO DE CONCRETO</t>
  </si>
  <si>
    <t>C1043</t>
  </si>
  <si>
    <t>DEMOLIÇÃO DE ALVENARIA DE TIJOLOS S/ REAPROVEITAMENTO</t>
  </si>
  <si>
    <t>M3</t>
  </si>
  <si>
    <t>SUBTOTAL (Etapa):</t>
  </si>
  <si>
    <t>MOVIMENTO DE TERRA</t>
  </si>
  <si>
    <t>2.1</t>
  </si>
  <si>
    <t>CARGA,TRANSPORTE E DESCARGA DE MATERIAL</t>
  </si>
  <si>
    <t>C1267</t>
  </si>
  <si>
    <t>ESCAVAÇÃO MECAN. CAMPO ABERTO EM TERRA EXCETO ROCHA ATÉ 2M</t>
  </si>
  <si>
    <t>C2921</t>
  </si>
  <si>
    <t>REATERRO C/COMPACTAÇÃO MANUAL S/CONTROLE, MATERIAL DA VALA</t>
  </si>
  <si>
    <t>C0702</t>
  </si>
  <si>
    <t>CARGA MANUAL DE ENTULHO EM CAMINHÃO BASCULANTE</t>
  </si>
  <si>
    <t>C2531</t>
  </si>
  <si>
    <t>TRANSPORTE DE MATERIAL, EXCETO ROCHA EM CAMINHÃO ATÉ 1KM</t>
  </si>
  <si>
    <t>ALVENARIAS / FUNDAÇÕES</t>
  </si>
  <si>
    <t>3.1</t>
  </si>
  <si>
    <t>FUNDAÇÕES</t>
  </si>
  <si>
    <t>C0056</t>
  </si>
  <si>
    <t>ALVENARIA DE EMBASAMENTO DE TIJOLO FURADO, C/ ARGAMASSA MISTA C/ CAL HIDRATADA (1:2:8)</t>
  </si>
  <si>
    <t>C3345</t>
  </si>
  <si>
    <t>ALVENARIA DE PEDRA ARGAMASSADA (TRAÇO 1:3) C/AGREGADOS ADQUIRIDOS</t>
  </si>
  <si>
    <t>3.2</t>
  </si>
  <si>
    <t>ALVENARIAS</t>
  </si>
  <si>
    <t>C0073</t>
  </si>
  <si>
    <t>ALVENARIA DE TIJOLO CERÂMICO FURADO (9x19x19)cm C/ARGAMASSA MISTA DE CAL HIDRATADA ESP.=10cm (1:2:8)</t>
  </si>
  <si>
    <t>C0776</t>
  </si>
  <si>
    <t>CHAPISCO C/ ARGAMASSA DE CIMENTO E AREIA S/PENEIRAR TRAÇO 1:3 ESP.= 5mm P/ PAREDE</t>
  </si>
  <si>
    <t>C3546</t>
  </si>
  <si>
    <t>MUTIRÃO MISTO - REBOCO C/ ARGAMASSA DE CAL TRAÇO 1:4 P/PAREDE</t>
  </si>
  <si>
    <t xml:space="preserve">PISOS </t>
  </si>
  <si>
    <t>C1608</t>
  </si>
  <si>
    <t>LASTRO DE CONCRETO IMPERMEABILIZADO E=8CM</t>
  </si>
  <si>
    <t>C3450</t>
  </si>
  <si>
    <t>PISO CIMENTADO ESP.=1,50cm C/ JUNTA PLÁSTICA ( 27x3 )mm EM MÓDULOS ( 1,00x1,00 )m</t>
  </si>
  <si>
    <t>C1919</t>
  </si>
  <si>
    <t>PISO INDUSTRIAL NATURAL ESP.= 12mm, INCLUS. POLIMENTO (EXTERNO)</t>
  </si>
  <si>
    <t>SINAPI</t>
  </si>
  <si>
    <t xml:space="preserve">FORNECIMENTO/INSTALACAO LONA PLASTICA PRETA, PARA IMPERMEABILIZACAO, ESPESSURA 150 MICRAS. </t>
  </si>
  <si>
    <t>ESTRUTURA</t>
  </si>
  <si>
    <t>C0773</t>
  </si>
  <si>
    <t>CHAPIM PRÉ-MOLDADO DE CONCRETO</t>
  </si>
  <si>
    <t>C0848</t>
  </si>
  <si>
    <t>CONCRETO PRE-MISTURADO FCK 15 MPa</t>
  </si>
  <si>
    <t>COBERTA</t>
  </si>
  <si>
    <t>C4554</t>
  </si>
  <si>
    <t>TELHA DE ALUMÍNIO, TRAPEZOIDAL</t>
  </si>
  <si>
    <t>COMPOS. RII</t>
  </si>
  <si>
    <t>0001.RII</t>
  </si>
  <si>
    <t>ESTRUTURA EM AÇO EM ARCO VÃO ATÉ 20M</t>
  </si>
  <si>
    <t>C0657</t>
  </si>
  <si>
    <t>CALHA METÁLICA</t>
  </si>
  <si>
    <t>M</t>
  </si>
  <si>
    <t>PILAR METÁLICO COM DUPLO PERFIL “U” 4X2X1/8”</t>
  </si>
  <si>
    <t>INSTALAÇÃO HIDRÁULICA</t>
  </si>
  <si>
    <t>7.1</t>
  </si>
  <si>
    <t>C1948</t>
  </si>
  <si>
    <t>PONTO HIDRÁULICO, MATERIAL E EXECUÇÃO</t>
  </si>
  <si>
    <t>PT</t>
  </si>
  <si>
    <t>C0649</t>
  </si>
  <si>
    <t>CAIXA INSPEÇÃO NO PASSEIO EM ALVENARIA DI=(50X50)cm, PADRÃO CAGECE</t>
  </si>
  <si>
    <t>C2845</t>
  </si>
  <si>
    <t>INST. DE HIDRÔMETRO E CAVALETE C/ CAIXA NO MURO P002 (CASO I)</t>
  </si>
  <si>
    <t>INSTALAÇÃO ELÉTRICAS</t>
  </si>
  <si>
    <t>8.1</t>
  </si>
  <si>
    <t>C1947</t>
  </si>
  <si>
    <t>PONTO ELÉTRICO, MATERIAL E EXECUÇÃO</t>
  </si>
  <si>
    <t>QUADRO DE DISTRIBUICAO DE ENERGIA EM CHAPA DE AÇO GALVANIZADO, PARA 12 DISJUNTORES TERMOMAGNETICOS MONOPOLARES, COM BARRAMENTO TRIFASICO E NEUTRO, FORNECIMENTO E INSTALACAO</t>
  </si>
  <si>
    <t>C4115</t>
  </si>
  <si>
    <t>PROJETOR EM ALUMÍNIO POLIDO COM REFLETOR EM ALUMÍNIO ANODIZADO E DIFUSOR EM VIDRO PLANO TEMPERADO TRANSPARENTE DIÂMETRO = 40CM PARA LÂMPADA VAPOR METÁLICO 400W C/ REATOR E IGNITOR</t>
  </si>
  <si>
    <t>PINTURA E GRADES</t>
  </si>
  <si>
    <t>9.1</t>
  </si>
  <si>
    <t>PINTURA</t>
  </si>
  <si>
    <t>C0589</t>
  </si>
  <si>
    <t>CAIAÇÃO EM TRES DEMÃOS EM PAREDES</t>
  </si>
  <si>
    <t>C0588</t>
  </si>
  <si>
    <t>CAIAÇÃO EM DUAS DEMÃOS COM SUPERCAL</t>
  </si>
  <si>
    <t>9.2</t>
  </si>
  <si>
    <t>GRADES</t>
  </si>
  <si>
    <t>C4555</t>
  </si>
  <si>
    <t>CERCA COM PAINÉIS TIPO NYLOFOR, EM AÇO REVESTIDO, COR VERDE C/ ALTURA DE 2,43 m</t>
  </si>
  <si>
    <t>C4557</t>
  </si>
  <si>
    <t>PORTÃO TIPO CORRER COM PAINÉIS NYLOFOR, EM AÇO REVESTIDO, COR VERDE</t>
  </si>
  <si>
    <t>PAISAGISMO</t>
  </si>
  <si>
    <t>C3440</t>
  </si>
  <si>
    <t>BANCO EM "U" S/ ENCOSTO PADRÃO</t>
  </si>
  <si>
    <t>C3449</t>
  </si>
  <si>
    <t>MEIO FIO PRÉ MOLDADO (0,07x0,30x1,00)m C/REJUNTAMENTO</t>
  </si>
  <si>
    <t>C1040</t>
  </si>
  <si>
    <t>DEMARCAÇÃO DE QUADRA ESPORTIVA C/TINTA ACRÍLICA</t>
  </si>
  <si>
    <t>C1429</t>
  </si>
  <si>
    <t>GRAMA EM ÁREAS EXTERNAS, INCLUSIVE MATERIAL</t>
  </si>
  <si>
    <t>SERVIÇOS COMPLEMENTARES</t>
  </si>
  <si>
    <t>11.1</t>
  </si>
  <si>
    <t>LIMPEZA FINAL</t>
  </si>
  <si>
    <t>C1628</t>
  </si>
  <si>
    <t>LIMPEZA GERAL</t>
  </si>
  <si>
    <t xml:space="preserve">SUBTOTAL GERAL: </t>
  </si>
  <si>
    <t>IMPORTA O PRESENTE ORÇAMENTO EM R$ 99.565,00 (NOVENTA E NOVE MIL QUINHENTOS E SESENTA E CINCO REAIS).</t>
  </si>
  <si>
    <t>....-*/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</si>
</sst>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-* #,##0.00_-;\-* #,##0.00_-;_-* \-??_-;_-@_-"/>
    <numFmt numFmtId="165" formatCode="dd/mm/yy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2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/>
    </xf>
    <xf numFmtId="164" fontId="4" fillId="0" borderId="7" xfId="0" applyNumberFormat="1" applyFont="1" applyFill="1" applyBorder="1" applyAlignment="1">
      <alignment vertical="center"/>
    </xf>
    <xf numFmtId="164" fontId="4" fillId="0" borderId="8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164" fontId="2" fillId="0" borderId="12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164" fontId="2" fillId="0" borderId="14" xfId="0" applyNumberFormat="1" applyFont="1" applyFill="1" applyBorder="1" applyAlignment="1">
      <alignment horizontal="right" vertical="center"/>
    </xf>
    <xf numFmtId="164" fontId="2" fillId="0" borderId="15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horizontal="right" vertical="center"/>
    </xf>
    <xf numFmtId="164" fontId="4" fillId="2" borderId="18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164" fontId="4" fillId="0" borderId="15" xfId="0" applyNumberFormat="1" applyFont="1" applyFill="1" applyBorder="1" applyAlignment="1">
      <alignment horizontal="right" vertical="center"/>
    </xf>
    <xf numFmtId="164" fontId="4" fillId="0" borderId="11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vertical="center"/>
    </xf>
    <xf numFmtId="164" fontId="4" fillId="2" borderId="12" xfId="0" applyNumberFormat="1" applyFont="1" applyFill="1" applyBorder="1" applyAlignment="1">
      <alignment horizontal="right" vertical="center"/>
    </xf>
    <xf numFmtId="164" fontId="4" fillId="0" borderId="18" xfId="0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164" fontId="5" fillId="0" borderId="12" xfId="0" applyNumberFormat="1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vertical="center"/>
    </xf>
    <xf numFmtId="165" fontId="4" fillId="0" borderId="12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165" fontId="2" fillId="0" borderId="12" xfId="0" applyNumberFormat="1" applyFont="1" applyFill="1" applyBorder="1" applyAlignment="1">
      <alignment vertical="center"/>
    </xf>
    <xf numFmtId="165" fontId="4" fillId="0" borderId="12" xfId="0" applyNumberFormat="1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vertical="center"/>
    </xf>
    <xf numFmtId="165" fontId="4" fillId="0" borderId="9" xfId="0" applyNumberFormat="1" applyFont="1" applyFill="1" applyBorder="1" applyAlignment="1">
      <alignment horizontal="left" vertical="center"/>
    </xf>
    <xf numFmtId="0" fontId="4" fillId="0" borderId="20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right" vertical="center"/>
    </xf>
    <xf numFmtId="4" fontId="4" fillId="2" borderId="12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right" vertical="center"/>
    </xf>
    <xf numFmtId="4" fontId="3" fillId="0" borderId="9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2</xdr:row>
      <xdr:rowOff>38100</xdr:rowOff>
    </xdr:from>
    <xdr:to>
      <xdr:col>6</xdr:col>
      <xdr:colOff>1143000</xdr:colOff>
      <xdr:row>4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428625"/>
          <a:ext cx="182880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135</xdr:row>
      <xdr:rowOff>152400</xdr:rowOff>
    </xdr:from>
    <xdr:to>
      <xdr:col>2</xdr:col>
      <xdr:colOff>2428875</xdr:colOff>
      <xdr:row>140</xdr:row>
      <xdr:rowOff>161925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851225"/>
          <a:ext cx="430530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ridico\Meus%20documentos\Downloads\Users\infra\Documents\MEM&#211;RIA%20DE%20C&#193;LCULO%20QUADRA%20SANTA%20CEC&#205;L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. ACAB"/>
      <sheetName val="GD.CORP.+CORR."/>
      <sheetName val="ESC.REAT.BOTAF."/>
      <sheetName val="RAMPAS"/>
      <sheetName val="QUA-ROD"/>
      <sheetName val="COMUNIC. VISUAL"/>
      <sheetName val="INFRAESTR"/>
      <sheetName val="SUPERESTR"/>
      <sheetName val="ALIC.+ALVEN."/>
      <sheetName val="COBERT."/>
      <sheetName val="IMPERM."/>
      <sheetName val="REV. INT-PISO+TETO"/>
      <sheetName val="REV. INT-PAR."/>
      <sheetName val="REV. EXT.-FACH."/>
      <sheetName val="ESQ+GRADIS"/>
      <sheetName val="SOL.+PEIT."/>
      <sheetName val="LOUÇAS+METAIS"/>
      <sheetName val="REV.EXT.+PAISAG."/>
      <sheetName val="RESUMO"/>
      <sheetName val="RESUMO (2)"/>
    </sheetNames>
    <sheetDataSet>
      <sheetData sheetId="2">
        <row r="12">
          <cell r="X12">
            <v>6.342000000000001</v>
          </cell>
        </row>
        <row r="13">
          <cell r="Q13">
            <v>6.9761999999999995</v>
          </cell>
        </row>
      </sheetData>
      <sheetData sheetId="8">
        <row r="16">
          <cell r="AA16">
            <v>12.684000000000001</v>
          </cell>
          <cell r="AC16">
            <v>5.073600000000001</v>
          </cell>
          <cell r="AD16">
            <v>1.2684000000000002</v>
          </cell>
        </row>
      </sheetData>
      <sheetData sheetId="13">
        <row r="15">
          <cell r="X15">
            <v>25.368000000000002</v>
          </cell>
        </row>
      </sheetData>
      <sheetData sheetId="17">
        <row r="18">
          <cell r="L18">
            <v>157.32</v>
          </cell>
          <cell r="O18">
            <v>98.4</v>
          </cell>
          <cell r="P18">
            <v>58.919999999999995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2"/>
  <sheetViews>
    <sheetView showGridLines="0" tabSelected="1" view="pageBreakPreview" zoomScale="90" zoomScaleSheetLayoutView="90" workbookViewId="0" topLeftCell="A1">
      <pane ySplit="11" topLeftCell="BM66" activePane="bottomLeft" state="frozen"/>
      <selection pane="topLeft" activeCell="A1" sqref="A1"/>
      <selection pane="bottomLeft" activeCell="A93" sqref="A93"/>
    </sheetView>
  </sheetViews>
  <sheetFormatPr defaultColWidth="9.140625" defaultRowHeight="15"/>
  <cols>
    <col min="1" max="1" width="14.7109375" style="1" customWidth="1"/>
    <col min="2" max="2" width="14.7109375" style="2" customWidth="1"/>
    <col min="3" max="3" width="83.28125" style="1" customWidth="1"/>
    <col min="4" max="4" width="9.140625" style="1" customWidth="1"/>
    <col min="5" max="5" width="10.28125" style="3" customWidth="1"/>
    <col min="6" max="6" width="11.00390625" style="3" customWidth="1"/>
    <col min="7" max="7" width="18.57421875" style="3" customWidth="1"/>
    <col min="8" max="8" width="9.140625" style="1" customWidth="1"/>
    <col min="9" max="11" width="0" style="1" hidden="1" customWidth="1"/>
    <col min="12" max="12" width="9.140625" style="1" customWidth="1"/>
    <col min="13" max="13" width="10.28125" style="1" customWidth="1"/>
    <col min="14" max="16384" width="9.140625" style="1" customWidth="1"/>
  </cols>
  <sheetData>
    <row r="1" spans="1:7" ht="15.75">
      <c r="A1" s="4"/>
      <c r="B1" s="5"/>
      <c r="C1" s="4"/>
      <c r="D1" s="4"/>
      <c r="E1" s="6"/>
      <c r="F1" s="6"/>
      <c r="G1" s="6"/>
    </row>
    <row r="2" spans="1:7" ht="15" customHeight="1">
      <c r="A2" s="89" t="s">
        <v>0</v>
      </c>
      <c r="B2" s="89"/>
      <c r="C2" s="89"/>
      <c r="D2" s="89"/>
      <c r="E2" s="89"/>
      <c r="F2" s="89"/>
      <c r="G2" s="89"/>
    </row>
    <row r="3" spans="1:7" ht="15" customHeight="1">
      <c r="A3" s="90"/>
      <c r="B3" s="90"/>
      <c r="C3" s="90"/>
      <c r="D3" s="90"/>
      <c r="E3" s="90"/>
      <c r="F3" s="90"/>
      <c r="G3" s="90"/>
    </row>
    <row r="4" spans="1:7" ht="15" customHeight="1">
      <c r="A4" s="90" t="s">
        <v>1</v>
      </c>
      <c r="B4" s="90"/>
      <c r="C4" s="90"/>
      <c r="D4" s="90"/>
      <c r="E4" s="90"/>
      <c r="F4" s="90"/>
      <c r="G4" s="90"/>
    </row>
    <row r="5" spans="1:7" ht="18.75" customHeight="1">
      <c r="A5" s="91"/>
      <c r="B5" s="91"/>
      <c r="C5" s="91"/>
      <c r="D5" s="91"/>
      <c r="E5" s="91"/>
      <c r="F5" s="91"/>
      <c r="G5" s="91"/>
    </row>
    <row r="6" spans="1:7" ht="15.75">
      <c r="A6" s="8"/>
      <c r="C6" s="8"/>
      <c r="D6" s="8"/>
      <c r="E6" s="9"/>
      <c r="F6" s="9"/>
      <c r="G6" s="9"/>
    </row>
    <row r="7" spans="1:7" ht="15" customHeight="1">
      <c r="A7" s="10" t="s">
        <v>2</v>
      </c>
      <c r="B7" s="92" t="s">
        <v>3</v>
      </c>
      <c r="C7" s="92"/>
      <c r="D7" s="92"/>
      <c r="E7" s="93"/>
      <c r="F7" s="93"/>
      <c r="G7" s="93"/>
    </row>
    <row r="8" spans="1:7" ht="15" customHeight="1">
      <c r="A8" s="11" t="s">
        <v>4</v>
      </c>
      <c r="B8" s="94" t="s">
        <v>5</v>
      </c>
      <c r="C8" s="94"/>
      <c r="D8" s="94"/>
      <c r="E8" s="94"/>
      <c r="F8" s="95"/>
      <c r="G8" s="95"/>
    </row>
    <row r="9" spans="1:7" ht="15" customHeight="1">
      <c r="A9" s="2"/>
      <c r="B9" s="96"/>
      <c r="C9" s="96"/>
      <c r="D9" s="96"/>
      <c r="E9" s="96"/>
      <c r="F9" s="96"/>
      <c r="G9" s="96"/>
    </row>
    <row r="10" spans="1:7" ht="15.75">
      <c r="A10" s="13"/>
      <c r="B10" s="13"/>
      <c r="C10" s="13"/>
      <c r="D10" s="13"/>
      <c r="E10" s="13"/>
      <c r="F10" s="13"/>
      <c r="G10" s="13"/>
    </row>
    <row r="11" spans="1:7" ht="15" customHeight="1">
      <c r="A11" s="14" t="s">
        <v>6</v>
      </c>
      <c r="B11" s="15" t="s">
        <v>7</v>
      </c>
      <c r="C11" s="14" t="s">
        <v>8</v>
      </c>
      <c r="D11" s="15" t="s">
        <v>9</v>
      </c>
      <c r="E11" s="16" t="s">
        <v>10</v>
      </c>
      <c r="F11" s="16" t="s">
        <v>11</v>
      </c>
      <c r="G11" s="16" t="s">
        <v>12</v>
      </c>
    </row>
    <row r="12" spans="1:7" ht="15.75">
      <c r="A12" s="17">
        <v>1</v>
      </c>
      <c r="B12" s="7"/>
      <c r="C12" s="18" t="s">
        <v>13</v>
      </c>
      <c r="D12" s="18"/>
      <c r="E12" s="19"/>
      <c r="F12" s="19"/>
      <c r="G12" s="20"/>
    </row>
    <row r="13" spans="1:13" ht="15.75">
      <c r="A13" s="21" t="s">
        <v>14</v>
      </c>
      <c r="B13" s="22"/>
      <c r="C13" s="23" t="s">
        <v>15</v>
      </c>
      <c r="D13" s="23"/>
      <c r="E13" s="24"/>
      <c r="F13" s="24"/>
      <c r="G13" s="25"/>
      <c r="M13" s="26"/>
    </row>
    <row r="14" spans="1:10" ht="15.75">
      <c r="A14" s="27" t="s">
        <v>16</v>
      </c>
      <c r="B14" s="28" t="s">
        <v>17</v>
      </c>
      <c r="C14" s="29" t="s">
        <v>18</v>
      </c>
      <c r="D14" s="28" t="s">
        <v>19</v>
      </c>
      <c r="E14" s="30">
        <v>6</v>
      </c>
      <c r="F14" s="30">
        <f>(78.06)*1.22</f>
        <v>95.23</v>
      </c>
      <c r="G14" s="31">
        <f>ROUND(E14*F14,2)</f>
        <v>571.38</v>
      </c>
      <c r="J14" s="1">
        <v>3.2</v>
      </c>
    </row>
    <row r="15" spans="1:7" ht="15.75">
      <c r="A15" s="27" t="s">
        <v>20</v>
      </c>
      <c r="B15" s="32">
        <v>10070009</v>
      </c>
      <c r="C15" s="33" t="s">
        <v>21</v>
      </c>
      <c r="D15" s="32" t="s">
        <v>22</v>
      </c>
      <c r="E15" s="34">
        <v>1</v>
      </c>
      <c r="F15" s="34">
        <v>448.96</v>
      </c>
      <c r="G15" s="31">
        <f>ROUND(E15*F15,2)</f>
        <v>448.96</v>
      </c>
    </row>
    <row r="16" spans="1:7" ht="15.75">
      <c r="A16" s="27" t="s">
        <v>16</v>
      </c>
      <c r="B16" s="32" t="s">
        <v>23</v>
      </c>
      <c r="C16" s="33" t="s">
        <v>24</v>
      </c>
      <c r="D16" s="32" t="s">
        <v>19</v>
      </c>
      <c r="E16" s="34">
        <f>31*2.2</f>
        <v>68.2</v>
      </c>
      <c r="F16" s="34">
        <v>44.27</v>
      </c>
      <c r="G16" s="31">
        <f>ROUND(E16*F16,2)</f>
        <v>3019.21</v>
      </c>
    </row>
    <row r="17" spans="1:7" ht="15.75">
      <c r="A17" s="27" t="s">
        <v>16</v>
      </c>
      <c r="B17" s="32" t="s">
        <v>25</v>
      </c>
      <c r="C17" s="33" t="s">
        <v>26</v>
      </c>
      <c r="D17" s="32" t="s">
        <v>19</v>
      </c>
      <c r="E17" s="34">
        <v>20</v>
      </c>
      <c r="F17" s="34">
        <v>65</v>
      </c>
      <c r="G17" s="31">
        <f>ROUND(E17*F17,2)</f>
        <v>1300</v>
      </c>
    </row>
    <row r="18" spans="1:11" ht="15.75">
      <c r="A18" s="35" t="s">
        <v>27</v>
      </c>
      <c r="B18" s="36"/>
      <c r="C18" s="37" t="s">
        <v>28</v>
      </c>
      <c r="D18" s="37"/>
      <c r="E18" s="30"/>
      <c r="F18" s="30"/>
      <c r="G18" s="31"/>
      <c r="K18" s="1">
        <v>0</v>
      </c>
    </row>
    <row r="19" spans="1:7" ht="15.75">
      <c r="A19" s="27" t="s">
        <v>16</v>
      </c>
      <c r="B19" s="28" t="s">
        <v>29</v>
      </c>
      <c r="C19" s="29" t="s">
        <v>30</v>
      </c>
      <c r="D19" s="28" t="s">
        <v>19</v>
      </c>
      <c r="E19" s="30">
        <v>1</v>
      </c>
      <c r="F19" s="30">
        <f>(4.39)*1.22</f>
        <v>5.36</v>
      </c>
      <c r="G19" s="31">
        <f>ROUND(E19*F19,2)</f>
        <v>5.36</v>
      </c>
    </row>
    <row r="20" spans="1:11" ht="15.75">
      <c r="A20" s="27" t="s">
        <v>16</v>
      </c>
      <c r="B20" s="28" t="s">
        <v>31</v>
      </c>
      <c r="C20" s="29" t="s">
        <v>32</v>
      </c>
      <c r="D20" s="28" t="s">
        <v>19</v>
      </c>
      <c r="E20" s="30">
        <v>117.29</v>
      </c>
      <c r="F20" s="30">
        <f>(11.43)*1.22</f>
        <v>13.94</v>
      </c>
      <c r="G20" s="31">
        <f>ROUND(E20*F20,2)</f>
        <v>1635.02</v>
      </c>
      <c r="I20" s="1">
        <v>39.84</v>
      </c>
      <c r="K20" s="1">
        <v>2</v>
      </c>
    </row>
    <row r="21" spans="1:11" ht="15.75">
      <c r="A21" s="27" t="s">
        <v>16</v>
      </c>
      <c r="B21" s="28" t="s">
        <v>33</v>
      </c>
      <c r="C21" s="29" t="s">
        <v>34</v>
      </c>
      <c r="D21" s="28" t="s">
        <v>35</v>
      </c>
      <c r="E21" s="30">
        <v>11.33</v>
      </c>
      <c r="F21" s="30">
        <f>(1)*1.22</f>
        <v>1.22</v>
      </c>
      <c r="G21" s="31">
        <f>ROUND(E21*F21,2)</f>
        <v>13.82</v>
      </c>
      <c r="I21" s="1">
        <v>14.96</v>
      </c>
      <c r="K21" s="1">
        <v>3</v>
      </c>
    </row>
    <row r="22" spans="1:7" ht="15.75">
      <c r="A22" s="38"/>
      <c r="B22" s="39"/>
      <c r="C22" s="40"/>
      <c r="D22" s="39"/>
      <c r="E22" s="41"/>
      <c r="F22" s="42"/>
      <c r="G22" s="31"/>
    </row>
    <row r="23" spans="1:11" ht="15.75">
      <c r="A23" s="43"/>
      <c r="B23" s="44"/>
      <c r="C23" s="45"/>
      <c r="D23" s="45"/>
      <c r="E23" s="46"/>
      <c r="F23" s="47" t="s">
        <v>36</v>
      </c>
      <c r="G23" s="48">
        <f>SUM(G14:G22)</f>
        <v>6993.75</v>
      </c>
      <c r="K23" s="1">
        <v>0</v>
      </c>
    </row>
    <row r="24" spans="1:11" ht="15.75">
      <c r="A24" s="35">
        <v>2</v>
      </c>
      <c r="B24" s="49"/>
      <c r="C24" s="50" t="s">
        <v>37</v>
      </c>
      <c r="D24" s="39"/>
      <c r="E24" s="41"/>
      <c r="F24" s="41"/>
      <c r="G24" s="51"/>
      <c r="K24" s="1">
        <v>0</v>
      </c>
    </row>
    <row r="25" spans="1:11" ht="15.75">
      <c r="A25" s="35" t="s">
        <v>38</v>
      </c>
      <c r="B25" s="49"/>
      <c r="C25" s="35" t="s">
        <v>39</v>
      </c>
      <c r="D25" s="49"/>
      <c r="E25" s="30"/>
      <c r="F25" s="30"/>
      <c r="G25" s="52"/>
      <c r="K25" s="1">
        <v>0</v>
      </c>
    </row>
    <row r="26" spans="1:7" ht="15.75">
      <c r="A26" s="27" t="s">
        <v>16</v>
      </c>
      <c r="B26" s="28" t="s">
        <v>40</v>
      </c>
      <c r="C26" s="29" t="s">
        <v>41</v>
      </c>
      <c r="D26" s="28" t="s">
        <v>35</v>
      </c>
      <c r="E26" s="30">
        <v>13.32</v>
      </c>
      <c r="F26" s="30">
        <f>(1.93)*1.22</f>
        <v>2.35</v>
      </c>
      <c r="G26" s="31">
        <f>ROUND(E26*F26,2)</f>
        <v>31.3</v>
      </c>
    </row>
    <row r="27" spans="1:7" ht="15.75">
      <c r="A27" s="27" t="s">
        <v>16</v>
      </c>
      <c r="B27" s="28" t="s">
        <v>42</v>
      </c>
      <c r="C27" s="29" t="s">
        <v>43</v>
      </c>
      <c r="D27" s="28" t="s">
        <v>35</v>
      </c>
      <c r="E27" s="30">
        <f>'[1]ESC.REAT.BOTAF.'!Q13</f>
        <v>6.98</v>
      </c>
      <c r="F27" s="30">
        <f>(13.01)*1.22</f>
        <v>15.87</v>
      </c>
      <c r="G27" s="31">
        <f>ROUND(E27*F27,2)</f>
        <v>110.77</v>
      </c>
    </row>
    <row r="28" spans="1:7" ht="15.75">
      <c r="A28" s="27" t="s">
        <v>16</v>
      </c>
      <c r="B28" s="28" t="s">
        <v>44</v>
      </c>
      <c r="C28" s="29" t="s">
        <v>45</v>
      </c>
      <c r="D28" s="32" t="s">
        <v>35</v>
      </c>
      <c r="E28" s="30">
        <f>'[1]ESC.REAT.BOTAF.'!X12</f>
        <v>6.34</v>
      </c>
      <c r="F28" s="30">
        <f>(11.2)*1.22</f>
        <v>13.66</v>
      </c>
      <c r="G28" s="31">
        <f>ROUND(E28*F28,2)</f>
        <v>86.6</v>
      </c>
    </row>
    <row r="29" spans="1:11" ht="15.75">
      <c r="A29" s="27" t="s">
        <v>16</v>
      </c>
      <c r="B29" s="28" t="s">
        <v>46</v>
      </c>
      <c r="C29" s="29" t="s">
        <v>47</v>
      </c>
      <c r="D29" s="28" t="s">
        <v>35</v>
      </c>
      <c r="E29" s="30">
        <f>'[1]ESC.REAT.BOTAF.'!X12</f>
        <v>6.34</v>
      </c>
      <c r="F29" s="30">
        <f>(3.11)*1.22</f>
        <v>3.79</v>
      </c>
      <c r="G29" s="31">
        <f>ROUND(E29*F29,2)</f>
        <v>24.03</v>
      </c>
      <c r="I29" s="1">
        <v>45.67</v>
      </c>
      <c r="K29" s="1">
        <v>0</v>
      </c>
    </row>
    <row r="30" spans="1:11" ht="15.75">
      <c r="A30" s="38"/>
      <c r="B30" s="39"/>
      <c r="C30" s="40"/>
      <c r="D30" s="39"/>
      <c r="E30" s="41"/>
      <c r="F30" s="42"/>
      <c r="G30" s="31"/>
      <c r="K30" s="1">
        <v>0</v>
      </c>
    </row>
    <row r="31" spans="1:11" ht="15.75">
      <c r="A31" s="43"/>
      <c r="B31" s="44"/>
      <c r="C31" s="45"/>
      <c r="D31" s="45"/>
      <c r="E31" s="46"/>
      <c r="F31" s="47" t="s">
        <v>36</v>
      </c>
      <c r="G31" s="48">
        <f>SUM(G25:G30)</f>
        <v>252.7</v>
      </c>
      <c r="K31" s="1">
        <v>0</v>
      </c>
    </row>
    <row r="32" spans="1:11" ht="15.75">
      <c r="A32" s="35">
        <v>3</v>
      </c>
      <c r="B32" s="49"/>
      <c r="C32" s="50" t="s">
        <v>48</v>
      </c>
      <c r="D32" s="39"/>
      <c r="E32" s="41"/>
      <c r="F32" s="41"/>
      <c r="G32" s="51"/>
      <c r="K32" s="1">
        <v>0</v>
      </c>
    </row>
    <row r="33" spans="1:7" ht="15.75">
      <c r="A33" s="35" t="s">
        <v>49</v>
      </c>
      <c r="B33" s="49"/>
      <c r="C33" s="50" t="s">
        <v>50</v>
      </c>
      <c r="D33" s="39"/>
      <c r="E33" s="41"/>
      <c r="F33" s="41"/>
      <c r="G33" s="51"/>
    </row>
    <row r="34" spans="1:7" ht="31.5">
      <c r="A34" s="27" t="s">
        <v>16</v>
      </c>
      <c r="B34" s="28" t="s">
        <v>51</v>
      </c>
      <c r="C34" s="29" t="s">
        <v>52</v>
      </c>
      <c r="D34" s="28" t="s">
        <v>35</v>
      </c>
      <c r="E34" s="30">
        <f>'[1]ALIC.+ALVEN.'!AD16</f>
        <v>1.27</v>
      </c>
      <c r="F34" s="30">
        <f>(291.35)*1.22</f>
        <v>355.45</v>
      </c>
      <c r="G34" s="31">
        <f>ROUND(E34*F34,2)</f>
        <v>451.42</v>
      </c>
    </row>
    <row r="35" spans="1:11" ht="20.25" customHeight="1">
      <c r="A35" s="27" t="s">
        <v>16</v>
      </c>
      <c r="B35" s="28" t="s">
        <v>53</v>
      </c>
      <c r="C35" s="29" t="s">
        <v>54</v>
      </c>
      <c r="D35" s="28" t="s">
        <v>35</v>
      </c>
      <c r="E35" s="30">
        <f>'[1]ALIC.+ALVEN.'!AC16</f>
        <v>5.07</v>
      </c>
      <c r="F35" s="30">
        <f>(240.17)*1.22</f>
        <v>293.01</v>
      </c>
      <c r="G35" s="31">
        <f>ROUND(E35*F35,2)</f>
        <v>1485.56</v>
      </c>
      <c r="I35" s="1">
        <v>72</v>
      </c>
      <c r="K35" s="1">
        <v>3</v>
      </c>
    </row>
    <row r="36" spans="1:7" ht="20.25" customHeight="1">
      <c r="A36" s="35" t="s">
        <v>55</v>
      </c>
      <c r="B36" s="49"/>
      <c r="C36" s="50" t="s">
        <v>56</v>
      </c>
      <c r="D36" s="28"/>
      <c r="E36" s="30"/>
      <c r="F36" s="30"/>
      <c r="G36" s="31"/>
    </row>
    <row r="37" spans="1:7" ht="31.5">
      <c r="A37" s="27" t="s">
        <v>16</v>
      </c>
      <c r="B37" s="28" t="s">
        <v>57</v>
      </c>
      <c r="C37" s="29" t="s">
        <v>58</v>
      </c>
      <c r="D37" s="28" t="s">
        <v>19</v>
      </c>
      <c r="E37" s="30">
        <f>'[1]ALIC.+ALVEN.'!AA16</f>
        <v>12.68</v>
      </c>
      <c r="F37" s="30">
        <f>(31.92)*1.22</f>
        <v>38.94</v>
      </c>
      <c r="G37" s="31">
        <f>ROUND(E37*F37,2)</f>
        <v>493.76</v>
      </c>
    </row>
    <row r="38" spans="1:7" ht="31.5">
      <c r="A38" s="27" t="s">
        <v>16</v>
      </c>
      <c r="B38" s="28" t="s">
        <v>59</v>
      </c>
      <c r="C38" s="29" t="s">
        <v>60</v>
      </c>
      <c r="D38" s="28" t="s">
        <v>19</v>
      </c>
      <c r="E38" s="30">
        <f>'[1]REV. EXT.-FACH.'!X15</f>
        <v>25.37</v>
      </c>
      <c r="F38" s="30">
        <f>(3.47)*1.22</f>
        <v>4.23</v>
      </c>
      <c r="G38" s="31">
        <f>ROUND(E38*F38,2)</f>
        <v>107.32</v>
      </c>
    </row>
    <row r="39" spans="1:7" ht="15.75">
      <c r="A39" s="27" t="s">
        <v>16</v>
      </c>
      <c r="B39" s="28" t="s">
        <v>61</v>
      </c>
      <c r="C39" s="29" t="s">
        <v>62</v>
      </c>
      <c r="D39" s="28" t="s">
        <v>19</v>
      </c>
      <c r="E39" s="30">
        <f>E38</f>
        <v>25.37</v>
      </c>
      <c r="F39" s="30">
        <f>(7.46)*1.22</f>
        <v>9.1</v>
      </c>
      <c r="G39" s="31">
        <f>ROUND(E39*F39,2)</f>
        <v>230.87</v>
      </c>
    </row>
    <row r="40" spans="1:7" ht="15.75">
      <c r="A40" s="53"/>
      <c r="B40" s="54"/>
      <c r="C40" s="55"/>
      <c r="D40" s="55"/>
      <c r="E40" s="56"/>
      <c r="F40" s="51" t="s">
        <v>36</v>
      </c>
      <c r="G40" s="57">
        <f>SUM(G32:G39)</f>
        <v>2768.93</v>
      </c>
    </row>
    <row r="41" spans="1:7" ht="15.75">
      <c r="A41" s="43"/>
      <c r="B41" s="44"/>
      <c r="C41" s="45"/>
      <c r="D41" s="45"/>
      <c r="E41" s="46"/>
      <c r="F41" s="47"/>
      <c r="G41" s="58"/>
    </row>
    <row r="42" spans="1:7" ht="15.75">
      <c r="A42" s="59">
        <v>4</v>
      </c>
      <c r="B42" s="32"/>
      <c r="C42" s="60" t="s">
        <v>63</v>
      </c>
      <c r="D42" s="32"/>
      <c r="E42" s="30"/>
      <c r="F42" s="30"/>
      <c r="G42" s="31"/>
    </row>
    <row r="43" spans="1:7" ht="15.75">
      <c r="A43" s="27" t="s">
        <v>16</v>
      </c>
      <c r="B43" s="28" t="s">
        <v>64</v>
      </c>
      <c r="C43" s="29" t="s">
        <v>65</v>
      </c>
      <c r="D43" s="28" t="s">
        <v>19</v>
      </c>
      <c r="E43" s="30">
        <f>'[1]REV.EXT.+PAISAG.'!L18</f>
        <v>157.32</v>
      </c>
      <c r="F43" s="30">
        <f>(45.38)*1.22</f>
        <v>55.36</v>
      </c>
      <c r="G43" s="31">
        <f>ROUND(E43*F43,2)</f>
        <v>8709.24</v>
      </c>
    </row>
    <row r="44" spans="1:7" ht="31.5">
      <c r="A44" s="27" t="s">
        <v>16</v>
      </c>
      <c r="B44" s="28" t="s">
        <v>66</v>
      </c>
      <c r="C44" s="29" t="s">
        <v>67</v>
      </c>
      <c r="D44" s="28" t="s">
        <v>19</v>
      </c>
      <c r="E44" s="30">
        <f>'[1]REV.EXT.+PAISAG.'!O18</f>
        <v>98.4</v>
      </c>
      <c r="F44" s="30">
        <f>(26.15)*1.22</f>
        <v>31.9</v>
      </c>
      <c r="G44" s="31">
        <f>ROUND(E44*F44,2)</f>
        <v>3138.96</v>
      </c>
    </row>
    <row r="45" spans="1:7" ht="15.75">
      <c r="A45" s="27" t="s">
        <v>16</v>
      </c>
      <c r="B45" s="28" t="s">
        <v>68</v>
      </c>
      <c r="C45" s="29" t="s">
        <v>69</v>
      </c>
      <c r="D45" s="28" t="s">
        <v>19</v>
      </c>
      <c r="E45" s="30">
        <f>'[1]REV.EXT.+PAISAG.'!P18</f>
        <v>58.92</v>
      </c>
      <c r="F45" s="30">
        <f>(60.6)*1.22</f>
        <v>73.93</v>
      </c>
      <c r="G45" s="31">
        <f>ROUND(E45*F45,2)</f>
        <v>4355.96</v>
      </c>
    </row>
    <row r="46" spans="1:7" ht="31.5">
      <c r="A46" s="61" t="s">
        <v>70</v>
      </c>
      <c r="B46" s="62">
        <v>68053</v>
      </c>
      <c r="C46" s="63" t="s">
        <v>71</v>
      </c>
      <c r="D46" s="62" t="s">
        <v>19</v>
      </c>
      <c r="E46" s="64">
        <f>E43</f>
        <v>157.32</v>
      </c>
      <c r="F46" s="64">
        <f>2.93*1.22</f>
        <v>3.57</v>
      </c>
      <c r="G46" s="31">
        <f>ROUND(E46*F46,2)</f>
        <v>561.63</v>
      </c>
    </row>
    <row r="47" spans="1:7" ht="15.75">
      <c r="A47" s="53"/>
      <c r="B47" s="54"/>
      <c r="C47" s="55"/>
      <c r="D47" s="55"/>
      <c r="E47" s="56"/>
      <c r="F47" s="51" t="s">
        <v>36</v>
      </c>
      <c r="G47" s="57">
        <f>SUM(G43:G46)</f>
        <v>16765.79</v>
      </c>
    </row>
    <row r="48" spans="1:7" ht="15.75">
      <c r="A48" s="59">
        <v>5</v>
      </c>
      <c r="B48" s="32"/>
      <c r="C48" s="60" t="s">
        <v>72</v>
      </c>
      <c r="D48" s="32"/>
      <c r="E48" s="30"/>
      <c r="F48" s="30"/>
      <c r="G48" s="31"/>
    </row>
    <row r="49" spans="1:7" ht="15.75">
      <c r="A49" s="27" t="s">
        <v>16</v>
      </c>
      <c r="B49" s="28" t="s">
        <v>73</v>
      </c>
      <c r="C49" s="29" t="s">
        <v>74</v>
      </c>
      <c r="D49" s="28" t="s">
        <v>19</v>
      </c>
      <c r="E49" s="30">
        <f>32*0.19</f>
        <v>6.08</v>
      </c>
      <c r="F49" s="30">
        <f>(57.61)*1.22</f>
        <v>70.28</v>
      </c>
      <c r="G49" s="31">
        <f>ROUND(E49*F49,2)</f>
        <v>427.3</v>
      </c>
    </row>
    <row r="50" spans="1:7" ht="15.75">
      <c r="A50" s="27" t="s">
        <v>16</v>
      </c>
      <c r="B50" s="28" t="s">
        <v>75</v>
      </c>
      <c r="C50" s="29" t="s">
        <v>76</v>
      </c>
      <c r="D50" s="28" t="s">
        <v>35</v>
      </c>
      <c r="E50" s="30">
        <v>3</v>
      </c>
      <c r="F50" s="30">
        <f>(318.35)*1.22</f>
        <v>388.39</v>
      </c>
      <c r="G50" s="31">
        <f>ROUND(E50*F50,2)</f>
        <v>1165.17</v>
      </c>
    </row>
    <row r="51" spans="1:7" ht="15.75">
      <c r="A51" s="61"/>
      <c r="B51" s="62"/>
      <c r="C51" s="63"/>
      <c r="D51" s="62"/>
      <c r="E51" s="64"/>
      <c r="F51" s="64"/>
      <c r="G51" s="31"/>
    </row>
    <row r="52" spans="1:7" ht="15.75">
      <c r="A52" s="53"/>
      <c r="B52" s="54"/>
      <c r="C52" s="55"/>
      <c r="D52" s="55"/>
      <c r="E52" s="56"/>
      <c r="F52" s="51" t="s">
        <v>36</v>
      </c>
      <c r="G52" s="57">
        <f>SUM(G49:G50)</f>
        <v>1592.47</v>
      </c>
    </row>
    <row r="53" spans="1:11" ht="15.75">
      <c r="A53" s="38"/>
      <c r="B53" s="65"/>
      <c r="C53" s="66"/>
      <c r="D53" s="65"/>
      <c r="E53" s="41"/>
      <c r="F53" s="42"/>
      <c r="G53" s="31"/>
      <c r="K53" s="1">
        <v>0</v>
      </c>
    </row>
    <row r="54" spans="1:7" ht="15.75">
      <c r="A54" s="59">
        <v>6</v>
      </c>
      <c r="B54" s="36"/>
      <c r="C54" s="67" t="s">
        <v>77</v>
      </c>
      <c r="D54" s="23"/>
      <c r="E54" s="24"/>
      <c r="F54" s="52"/>
      <c r="G54" s="31"/>
    </row>
    <row r="55" spans="1:7" ht="15.75">
      <c r="A55" s="27" t="s">
        <v>16</v>
      </c>
      <c r="B55" s="28" t="s">
        <v>78</v>
      </c>
      <c r="C55" s="29" t="s">
        <v>79</v>
      </c>
      <c r="D55" s="28" t="s">
        <v>19</v>
      </c>
      <c r="E55" s="68">
        <v>195</v>
      </c>
      <c r="F55" s="30">
        <f>38.86*1.22</f>
        <v>47.41</v>
      </c>
      <c r="G55" s="30">
        <f>E55*F55</f>
        <v>9244.95</v>
      </c>
    </row>
    <row r="56" spans="1:7" ht="15.75">
      <c r="A56" s="27" t="s">
        <v>80</v>
      </c>
      <c r="B56" s="28" t="s">
        <v>81</v>
      </c>
      <c r="C56" s="29" t="s">
        <v>82</v>
      </c>
      <c r="D56" s="28" t="s">
        <v>19</v>
      </c>
      <c r="E56" s="68">
        <v>195</v>
      </c>
      <c r="F56" s="30">
        <v>128.42</v>
      </c>
      <c r="G56" s="30">
        <f>E56*F56</f>
        <v>25041.9</v>
      </c>
    </row>
    <row r="57" spans="1:7" ht="15.75">
      <c r="A57" s="27" t="s">
        <v>16</v>
      </c>
      <c r="B57" s="28" t="s">
        <v>83</v>
      </c>
      <c r="C57" s="29" t="s">
        <v>84</v>
      </c>
      <c r="D57" s="28" t="s">
        <v>85</v>
      </c>
      <c r="E57" s="68">
        <v>25</v>
      </c>
      <c r="F57" s="30">
        <f>25.86*1.22</f>
        <v>31.55</v>
      </c>
      <c r="G57" s="30">
        <f>ROUND(E57*F57,2)</f>
        <v>788.75</v>
      </c>
    </row>
    <row r="58" spans="1:7" ht="15.75">
      <c r="A58" s="27" t="s">
        <v>20</v>
      </c>
      <c r="B58" s="28">
        <v>60100025</v>
      </c>
      <c r="C58" s="29" t="s">
        <v>86</v>
      </c>
      <c r="D58" s="28" t="s">
        <v>85</v>
      </c>
      <c r="E58" s="68">
        <v>32.57</v>
      </c>
      <c r="F58" s="30">
        <v>169.51</v>
      </c>
      <c r="G58" s="30">
        <f>ROUND(E58*F58,2)</f>
        <v>5520.94</v>
      </c>
    </row>
    <row r="59" spans="1:7" ht="15.75">
      <c r="A59" s="38"/>
      <c r="B59" s="65"/>
      <c r="C59" s="66"/>
      <c r="D59" s="65"/>
      <c r="E59" s="41"/>
      <c r="F59" s="42"/>
      <c r="G59" s="31"/>
    </row>
    <row r="60" spans="1:11" ht="15.75">
      <c r="A60" s="53"/>
      <c r="B60" s="54"/>
      <c r="C60" s="55"/>
      <c r="D60" s="55"/>
      <c r="E60" s="56"/>
      <c r="F60" s="51" t="s">
        <v>36</v>
      </c>
      <c r="G60" s="57">
        <f>SUM(G55:G58)</f>
        <v>40596.54</v>
      </c>
      <c r="K60" s="1">
        <v>0</v>
      </c>
    </row>
    <row r="61" spans="1:7" ht="15.75">
      <c r="A61" s="59">
        <v>7</v>
      </c>
      <c r="B61" s="36"/>
      <c r="C61" s="67" t="s">
        <v>87</v>
      </c>
      <c r="D61" s="23"/>
      <c r="E61" s="24"/>
      <c r="F61" s="52"/>
      <c r="G61" s="31"/>
    </row>
    <row r="62" spans="1:7" ht="15.75">
      <c r="A62" s="69" t="s">
        <v>88</v>
      </c>
      <c r="B62" s="36"/>
      <c r="C62" s="53" t="s">
        <v>87</v>
      </c>
      <c r="D62" s="55"/>
      <c r="E62" s="56"/>
      <c r="F62" s="51"/>
      <c r="G62" s="31"/>
    </row>
    <row r="63" spans="1:7" ht="15.75">
      <c r="A63" s="27" t="s">
        <v>16</v>
      </c>
      <c r="B63" s="28" t="s">
        <v>89</v>
      </c>
      <c r="C63" s="29" t="s">
        <v>90</v>
      </c>
      <c r="D63" s="28" t="s">
        <v>91</v>
      </c>
      <c r="E63" s="68">
        <v>1</v>
      </c>
      <c r="F63" s="30">
        <f>(127.36)*1.22</f>
        <v>155.38</v>
      </c>
      <c r="G63" s="30">
        <f>ROUND(E63*F63,2)</f>
        <v>155.38</v>
      </c>
    </row>
    <row r="64" spans="1:7" ht="19.5" customHeight="1">
      <c r="A64" s="27" t="s">
        <v>16</v>
      </c>
      <c r="B64" s="28" t="s">
        <v>92</v>
      </c>
      <c r="C64" s="29" t="s">
        <v>93</v>
      </c>
      <c r="D64" s="28" t="s">
        <v>22</v>
      </c>
      <c r="E64" s="68">
        <v>1</v>
      </c>
      <c r="F64" s="30">
        <f>(163.27)*1.22</f>
        <v>199.19</v>
      </c>
      <c r="G64" s="30">
        <f>ROUND(E64*F64,2)</f>
        <v>199.19</v>
      </c>
    </row>
    <row r="65" spans="1:7" ht="15.75">
      <c r="A65" s="27" t="s">
        <v>16</v>
      </c>
      <c r="B65" s="28" t="s">
        <v>94</v>
      </c>
      <c r="C65" s="29" t="s">
        <v>95</v>
      </c>
      <c r="D65" s="28" t="s">
        <v>22</v>
      </c>
      <c r="E65" s="68">
        <v>1</v>
      </c>
      <c r="F65" s="30">
        <f>(34.32)*1.22</f>
        <v>41.87</v>
      </c>
      <c r="G65" s="30">
        <f>ROUND(E65*F65,2)</f>
        <v>41.87</v>
      </c>
    </row>
    <row r="66" spans="1:7" ht="15.75">
      <c r="A66" s="70"/>
      <c r="B66" s="39"/>
      <c r="C66" s="71"/>
      <c r="D66" s="71"/>
      <c r="E66" s="72"/>
      <c r="F66" s="42"/>
      <c r="G66" s="30"/>
    </row>
    <row r="67" spans="1:7" ht="15.75">
      <c r="A67" s="70"/>
      <c r="B67" s="39"/>
      <c r="C67" s="71"/>
      <c r="D67" s="71"/>
      <c r="E67" s="72"/>
      <c r="F67" s="42" t="s">
        <v>36</v>
      </c>
      <c r="G67" s="48">
        <f>SUM(G63:G66)</f>
        <v>396.44</v>
      </c>
    </row>
    <row r="68" spans="1:7" ht="15.75">
      <c r="A68" s="59">
        <v>8</v>
      </c>
      <c r="B68" s="36"/>
      <c r="C68" s="67" t="s">
        <v>96</v>
      </c>
      <c r="D68" s="23"/>
      <c r="E68" s="24"/>
      <c r="F68" s="52"/>
      <c r="G68" s="31"/>
    </row>
    <row r="69" spans="1:7" ht="15.75">
      <c r="A69" s="69" t="s">
        <v>97</v>
      </c>
      <c r="B69" s="36"/>
      <c r="C69" s="53" t="s">
        <v>96</v>
      </c>
      <c r="D69" s="55"/>
      <c r="E69" s="56"/>
      <c r="F69" s="51"/>
      <c r="G69" s="31"/>
    </row>
    <row r="70" spans="1:7" ht="15.75">
      <c r="A70" s="27" t="s">
        <v>16</v>
      </c>
      <c r="B70" s="28" t="s">
        <v>98</v>
      </c>
      <c r="C70" s="29" t="s">
        <v>99</v>
      </c>
      <c r="D70" s="28" t="s">
        <v>91</v>
      </c>
      <c r="E70" s="68">
        <v>8</v>
      </c>
      <c r="F70" s="30">
        <f>123.07*1.22</f>
        <v>150.15</v>
      </c>
      <c r="G70" s="30">
        <f>ROUND(E70*F70,2)</f>
        <v>1201.2</v>
      </c>
    </row>
    <row r="71" spans="1:7" ht="47.25">
      <c r="A71" s="27" t="s">
        <v>70</v>
      </c>
      <c r="B71" s="28">
        <v>83463</v>
      </c>
      <c r="C71" s="29" t="s">
        <v>100</v>
      </c>
      <c r="D71" s="28" t="s">
        <v>22</v>
      </c>
      <c r="E71" s="68">
        <v>1</v>
      </c>
      <c r="F71" s="30">
        <f>160.5*1.22</f>
        <v>195.81</v>
      </c>
      <c r="G71" s="30">
        <f>ROUND(E71*F71,2)</f>
        <v>195.81</v>
      </c>
    </row>
    <row r="72" spans="1:7" ht="47.25">
      <c r="A72" s="27" t="s">
        <v>16</v>
      </c>
      <c r="B72" s="28" t="s">
        <v>101</v>
      </c>
      <c r="C72" s="29" t="s">
        <v>102</v>
      </c>
      <c r="D72" s="28" t="s">
        <v>22</v>
      </c>
      <c r="E72" s="68">
        <v>8</v>
      </c>
      <c r="F72" s="30">
        <f>648.26*1.22</f>
        <v>790.88</v>
      </c>
      <c r="G72" s="30">
        <f>ROUND(E72*F72,2)</f>
        <v>6327.04</v>
      </c>
    </row>
    <row r="73" spans="1:7" ht="15.75">
      <c r="A73" s="70"/>
      <c r="B73" s="39"/>
      <c r="C73" s="71"/>
      <c r="D73" s="71"/>
      <c r="E73" s="72"/>
      <c r="F73" s="42"/>
      <c r="G73" s="30"/>
    </row>
    <row r="74" spans="1:7" ht="15.75">
      <c r="A74" s="70"/>
      <c r="B74" s="39"/>
      <c r="C74" s="71"/>
      <c r="D74" s="71"/>
      <c r="E74" s="72"/>
      <c r="F74" s="42" t="s">
        <v>36</v>
      </c>
      <c r="G74" s="48">
        <f>SUM(G70:G73)</f>
        <v>7724.05</v>
      </c>
    </row>
    <row r="75" spans="1:11" ht="15.75">
      <c r="A75" s="35">
        <v>9</v>
      </c>
      <c r="B75" s="36"/>
      <c r="C75" s="55" t="s">
        <v>103</v>
      </c>
      <c r="D75" s="55"/>
      <c r="E75" s="56"/>
      <c r="F75" s="56"/>
      <c r="G75" s="51"/>
      <c r="K75" s="1">
        <v>0</v>
      </c>
    </row>
    <row r="76" spans="1:11" ht="15.75">
      <c r="A76" s="69" t="s">
        <v>104</v>
      </c>
      <c r="B76" s="22"/>
      <c r="C76" s="23" t="s">
        <v>105</v>
      </c>
      <c r="D76" s="23"/>
      <c r="E76" s="24"/>
      <c r="F76" s="24"/>
      <c r="G76" s="52"/>
      <c r="K76" s="1">
        <v>0</v>
      </c>
    </row>
    <row r="77" spans="1:11" ht="15.75">
      <c r="A77" s="73" t="s">
        <v>16</v>
      </c>
      <c r="B77" s="28" t="s">
        <v>106</v>
      </c>
      <c r="C77" s="29" t="s">
        <v>107</v>
      </c>
      <c r="D77" s="28" t="s">
        <v>19</v>
      </c>
      <c r="E77" s="30">
        <v>75.25</v>
      </c>
      <c r="F77" s="30">
        <f>(3.7)*1.22</f>
        <v>4.51</v>
      </c>
      <c r="G77" s="31">
        <f>ROUND(E77*F77,2)</f>
        <v>339.38</v>
      </c>
      <c r="I77" s="1">
        <v>199</v>
      </c>
      <c r="K77" s="1">
        <v>0</v>
      </c>
    </row>
    <row r="78" spans="1:11" ht="15.75">
      <c r="A78" s="27" t="s">
        <v>16</v>
      </c>
      <c r="B78" s="28" t="s">
        <v>108</v>
      </c>
      <c r="C78" s="29" t="s">
        <v>109</v>
      </c>
      <c r="D78" s="28" t="s">
        <v>19</v>
      </c>
      <c r="E78" s="30">
        <v>17</v>
      </c>
      <c r="F78" s="30">
        <f>(2.47)*1.22</f>
        <v>3.01</v>
      </c>
      <c r="G78" s="31">
        <f>ROUND(E78*F78,2)</f>
        <v>51.17</v>
      </c>
      <c r="I78" s="1">
        <v>120</v>
      </c>
      <c r="K78" s="1">
        <v>0</v>
      </c>
    </row>
    <row r="79" spans="1:11" ht="15.75">
      <c r="A79" s="74" t="s">
        <v>110</v>
      </c>
      <c r="B79" s="36"/>
      <c r="C79" s="53" t="s">
        <v>111</v>
      </c>
      <c r="D79" s="55"/>
      <c r="E79" s="56"/>
      <c r="F79" s="75"/>
      <c r="G79" s="31"/>
      <c r="K79" s="1">
        <v>0</v>
      </c>
    </row>
    <row r="80" spans="1:7" ht="31.5">
      <c r="A80" s="27" t="s">
        <v>16</v>
      </c>
      <c r="B80" s="28" t="s">
        <v>112</v>
      </c>
      <c r="C80" s="29" t="s">
        <v>113</v>
      </c>
      <c r="D80" s="28" t="s">
        <v>19</v>
      </c>
      <c r="E80" s="30">
        <v>72.19</v>
      </c>
      <c r="F80" s="30">
        <f>(159.97)*1.22</f>
        <v>195.16</v>
      </c>
      <c r="G80" s="31">
        <f>ROUND(E80*F80,2)</f>
        <v>14088.6</v>
      </c>
    </row>
    <row r="81" spans="1:7" ht="15.75">
      <c r="A81" s="27" t="s">
        <v>16</v>
      </c>
      <c r="B81" s="28" t="s">
        <v>114</v>
      </c>
      <c r="C81" s="29" t="s">
        <v>115</v>
      </c>
      <c r="D81" s="28" t="s">
        <v>19</v>
      </c>
      <c r="E81" s="30">
        <v>5.1</v>
      </c>
      <c r="F81" s="30">
        <f>(501.69)*1.22</f>
        <v>612.06</v>
      </c>
      <c r="G81" s="31">
        <f>ROUND(E81*F81,2)</f>
        <v>3121.51</v>
      </c>
    </row>
    <row r="82" spans="1:7" ht="15.75">
      <c r="A82" s="76"/>
      <c r="B82" s="12"/>
      <c r="C82" s="77"/>
      <c r="D82" s="77"/>
      <c r="E82" s="78"/>
      <c r="F82" s="51" t="s">
        <v>36</v>
      </c>
      <c r="G82" s="48">
        <f>SUM(G77:G81)</f>
        <v>17600.66</v>
      </c>
    </row>
    <row r="83" spans="1:7" ht="15.75">
      <c r="A83" s="27"/>
      <c r="B83" s="28"/>
      <c r="C83" s="29"/>
      <c r="D83" s="28"/>
      <c r="E83" s="30"/>
      <c r="F83" s="30"/>
      <c r="G83" s="31"/>
    </row>
    <row r="84" spans="1:11" ht="15.75">
      <c r="A84" s="21">
        <v>10</v>
      </c>
      <c r="B84" s="22"/>
      <c r="C84" s="23" t="s">
        <v>116</v>
      </c>
      <c r="D84" s="23"/>
      <c r="E84" s="24"/>
      <c r="F84" s="24"/>
      <c r="G84" s="52"/>
      <c r="K84" s="1">
        <v>0</v>
      </c>
    </row>
    <row r="85" spans="1:11" ht="15.75">
      <c r="A85" s="27" t="s">
        <v>16</v>
      </c>
      <c r="B85" s="28" t="s">
        <v>117</v>
      </c>
      <c r="C85" s="29" t="s">
        <v>118</v>
      </c>
      <c r="D85" s="28" t="s">
        <v>85</v>
      </c>
      <c r="E85" s="30">
        <v>8</v>
      </c>
      <c r="F85" s="30">
        <f>(195.66)*1.22</f>
        <v>238.71</v>
      </c>
      <c r="G85" s="31">
        <f>ROUND(E85*F85,2)</f>
        <v>1909.68</v>
      </c>
      <c r="I85" s="1">
        <v>75</v>
      </c>
      <c r="K85" s="1">
        <v>0</v>
      </c>
    </row>
    <row r="86" spans="1:7" ht="15.75">
      <c r="A86" s="27" t="s">
        <v>16</v>
      </c>
      <c r="B86" s="28" t="s">
        <v>119</v>
      </c>
      <c r="C86" s="29" t="s">
        <v>120</v>
      </c>
      <c r="D86" s="28" t="s">
        <v>85</v>
      </c>
      <c r="E86" s="30">
        <v>17</v>
      </c>
      <c r="F86" s="30">
        <f>(16.12)*1.22</f>
        <v>19.67</v>
      </c>
      <c r="G86" s="31">
        <f>ROUND(E86*F86,2)</f>
        <v>334.39</v>
      </c>
    </row>
    <row r="87" spans="1:7" ht="15.75" customHeight="1">
      <c r="A87" s="27" t="s">
        <v>16</v>
      </c>
      <c r="B87" s="28" t="s">
        <v>121</v>
      </c>
      <c r="C87" s="29" t="s">
        <v>122</v>
      </c>
      <c r="D87" s="28" t="s">
        <v>85</v>
      </c>
      <c r="E87" s="30">
        <v>72</v>
      </c>
      <c r="F87" s="30">
        <f>(15.83)*1.22</f>
        <v>19.31</v>
      </c>
      <c r="G87" s="31">
        <f>ROUND(E87*F87,2)</f>
        <v>1390.32</v>
      </c>
    </row>
    <row r="88" spans="1:7" ht="15.75" customHeight="1">
      <c r="A88" s="27" t="s">
        <v>16</v>
      </c>
      <c r="B88" s="79" t="s">
        <v>123</v>
      </c>
      <c r="C88" s="80" t="s">
        <v>124</v>
      </c>
      <c r="D88" s="28" t="s">
        <v>19</v>
      </c>
      <c r="E88" s="30">
        <v>14.5</v>
      </c>
      <c r="F88" s="30">
        <f>(4.59)*1.22</f>
        <v>5.6</v>
      </c>
      <c r="G88" s="31">
        <f>ROUND(E88*F88,2)</f>
        <v>81.2</v>
      </c>
    </row>
    <row r="89" spans="1:7" ht="15.75" customHeight="1">
      <c r="A89" s="38"/>
      <c r="B89" s="65"/>
      <c r="C89" s="66"/>
      <c r="D89" s="65"/>
      <c r="E89" s="41"/>
      <c r="F89" s="41"/>
      <c r="G89" s="31"/>
    </row>
    <row r="90" spans="1:11" ht="15.75">
      <c r="A90" s="53"/>
      <c r="B90" s="54"/>
      <c r="C90" s="55"/>
      <c r="D90" s="55"/>
      <c r="E90" s="56"/>
      <c r="F90" s="51" t="s">
        <v>36</v>
      </c>
      <c r="G90" s="57">
        <f>SUM(G84:G89)</f>
        <v>3715.59</v>
      </c>
      <c r="K90" s="1">
        <v>0</v>
      </c>
    </row>
    <row r="91" spans="1:11" ht="15.75">
      <c r="A91" s="35">
        <v>11</v>
      </c>
      <c r="B91" s="36"/>
      <c r="C91" s="55" t="s">
        <v>125</v>
      </c>
      <c r="D91" s="55"/>
      <c r="E91" s="56"/>
      <c r="F91" s="56"/>
      <c r="G91" s="81"/>
      <c r="K91" s="1">
        <v>0</v>
      </c>
    </row>
    <row r="92" spans="1:11" ht="15.75">
      <c r="A92" s="82" t="s">
        <v>126</v>
      </c>
      <c r="B92" s="22"/>
      <c r="C92" s="23" t="s">
        <v>127</v>
      </c>
      <c r="D92" s="23"/>
      <c r="E92" s="24"/>
      <c r="F92" s="24"/>
      <c r="G92" s="25"/>
      <c r="K92" s="1">
        <v>0</v>
      </c>
    </row>
    <row r="93" spans="1:11" ht="15.75">
      <c r="A93" s="27" t="s">
        <v>70</v>
      </c>
      <c r="B93" s="28" t="s">
        <v>128</v>
      </c>
      <c r="C93" s="29" t="s">
        <v>129</v>
      </c>
      <c r="D93" s="28" t="s">
        <v>19</v>
      </c>
      <c r="E93" s="30">
        <v>177</v>
      </c>
      <c r="F93" s="30">
        <f>(5.36)*1.22</f>
        <v>6.54</v>
      </c>
      <c r="G93" s="31">
        <f>ROUND(E93*F93,2)</f>
        <v>1157.58</v>
      </c>
      <c r="I93" s="1">
        <v>560</v>
      </c>
      <c r="K93" s="1">
        <v>3</v>
      </c>
    </row>
    <row r="94" spans="1:7" ht="15.75">
      <c r="A94" s="38"/>
      <c r="B94" s="39"/>
      <c r="C94" s="40"/>
      <c r="D94" s="39"/>
      <c r="E94" s="41"/>
      <c r="F94" s="42"/>
      <c r="G94" s="31"/>
    </row>
    <row r="95" spans="1:7" ht="15.75">
      <c r="A95" s="83"/>
      <c r="B95" s="84"/>
      <c r="C95" s="18"/>
      <c r="D95" s="18"/>
      <c r="E95" s="18"/>
      <c r="F95" s="85" t="s">
        <v>36</v>
      </c>
      <c r="G95" s="86">
        <f>SUM(G93:G94)</f>
        <v>1157.58</v>
      </c>
    </row>
    <row r="96" spans="1:7" ht="8.25" customHeight="1">
      <c r="A96" s="38"/>
      <c r="B96" s="39"/>
      <c r="C96" s="40"/>
      <c r="D96" s="39"/>
      <c r="E96" s="87"/>
      <c r="F96" s="87"/>
      <c r="G96" s="88"/>
    </row>
    <row r="97" spans="1:7" ht="15.75">
      <c r="A97" s="97" t="s">
        <v>130</v>
      </c>
      <c r="B97" s="97"/>
      <c r="C97" s="97"/>
      <c r="D97" s="97"/>
      <c r="E97" s="97"/>
      <c r="F97" s="97"/>
      <c r="G97" s="86">
        <v>99565</v>
      </c>
    </row>
    <row r="99" ht="15.75">
      <c r="A99" s="1" t="s">
        <v>131</v>
      </c>
    </row>
    <row r="292" ht="15.75">
      <c r="E292" s="3" t="s">
        <v>132</v>
      </c>
    </row>
  </sheetData>
  <sheetProtection selectLockedCells="1" selectUnlockedCells="1"/>
  <autoFilter ref="A11:G93"/>
  <mergeCells count="10">
    <mergeCell ref="B9:G9"/>
    <mergeCell ref="A97:F97"/>
    <mergeCell ref="B7:D7"/>
    <mergeCell ref="E7:G7"/>
    <mergeCell ref="B8:E8"/>
    <mergeCell ref="F8:G8"/>
    <mergeCell ref="A2:G2"/>
    <mergeCell ref="A3:G3"/>
    <mergeCell ref="A4:G4"/>
    <mergeCell ref="A5:G5"/>
  </mergeCells>
  <printOptions horizontalCentered="1"/>
  <pageMargins left="0.24027777777777778" right="0.175" top="0.3263888888888889" bottom="0.48124999999999996" header="0.5118055555555555" footer="0.2875"/>
  <pageSetup fitToHeight="0" fitToWidth="1" horizontalDpi="300" verticalDpi="300" orientation="portrait" paperSize="9" scale="63" r:id="rId2"/>
  <headerFooter alignWithMargins="0">
    <oddFooter>&amp;R&amp;"Verdana,Negrito Itálico"&amp;10Página &amp;P de &amp;N</oddFoot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juridico</cp:lastModifiedBy>
  <dcterms:created xsi:type="dcterms:W3CDTF">2013-07-23T19:40:19Z</dcterms:created>
  <dcterms:modified xsi:type="dcterms:W3CDTF">2013-07-23T19:40:19Z</dcterms:modified>
  <cp:category/>
  <cp:version/>
  <cp:contentType/>
  <cp:contentStatus/>
</cp:coreProperties>
</file>